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Heinrich\Documents\Dropbox\Websites\SA Accounting Solutions\TERS\"/>
    </mc:Choice>
  </mc:AlternateContent>
  <bookViews>
    <workbookView xWindow="360" yWindow="30" windowWidth="15480" windowHeight="11385"/>
  </bookViews>
  <sheets>
    <sheet name="202003" sheetId="1" r:id="rId1"/>
  </sheets>
  <calcPr calcId="152511"/>
</workbook>
</file>

<file path=xl/calcChain.xml><?xml version="1.0" encoding="utf-8"?>
<calcChain xmlns="http://schemas.openxmlformats.org/spreadsheetml/2006/main">
  <c r="N12" i="1" l="1"/>
  <c r="N11" i="1"/>
  <c r="N10" i="1"/>
  <c r="N9" i="1"/>
  <c r="N7" i="1"/>
  <c r="N6" i="1"/>
  <c r="M12" i="1"/>
  <c r="M11" i="1"/>
  <c r="M10" i="1"/>
  <c r="M9" i="1"/>
  <c r="M7" i="1"/>
  <c r="M6" i="1"/>
  <c r="L12" i="1"/>
  <c r="L11" i="1"/>
  <c r="L10" i="1"/>
  <c r="L9" i="1"/>
  <c r="L7" i="1"/>
  <c r="L6" i="1"/>
  <c r="K12" i="1"/>
  <c r="K11" i="1"/>
  <c r="K10" i="1"/>
  <c r="K9" i="1"/>
  <c r="K7" i="1"/>
  <c r="K6" i="1"/>
  <c r="J12" i="1"/>
  <c r="J11" i="1"/>
  <c r="J10" i="1"/>
  <c r="J9" i="1"/>
  <c r="J7" i="1"/>
  <c r="J6" i="1"/>
  <c r="I12" i="1"/>
  <c r="I11" i="1"/>
  <c r="I10" i="1"/>
  <c r="I9" i="1"/>
  <c r="I7" i="1"/>
  <c r="I6" i="1"/>
  <c r="H12" i="1"/>
  <c r="H11" i="1"/>
  <c r="H10" i="1"/>
  <c r="H9" i="1"/>
  <c r="H7" i="1"/>
  <c r="H6" i="1"/>
  <c r="E7" i="1" l="1"/>
  <c r="F7" i="1" s="1"/>
  <c r="G7" i="1" s="1"/>
  <c r="E6" i="1"/>
  <c r="F6" i="1" s="1"/>
  <c r="C6" i="1"/>
  <c r="C7" i="1" l="1"/>
  <c r="E9" i="1"/>
  <c r="F9" i="1" s="1"/>
  <c r="G9" i="1" s="1"/>
  <c r="G6" i="1"/>
  <c r="O6" i="1" l="1"/>
  <c r="E10" i="1"/>
  <c r="F10" i="1" s="1"/>
  <c r="G10" i="1" s="1"/>
  <c r="C8" i="1"/>
  <c r="E8" i="1"/>
  <c r="F8" i="1" s="1"/>
  <c r="G8" i="1" s="1"/>
  <c r="C9" i="1"/>
  <c r="N8" i="1" l="1"/>
  <c r="J8" i="1"/>
  <c r="M8" i="1"/>
  <c r="K8" i="1"/>
  <c r="H8" i="1"/>
  <c r="I8" i="1"/>
  <c r="L8" i="1"/>
  <c r="O7" i="1"/>
  <c r="D7" i="1" s="1"/>
  <c r="P7" i="1" s="1"/>
  <c r="C11" i="1"/>
  <c r="C10" i="1"/>
  <c r="D6" i="1"/>
  <c r="Q6" i="1" s="1"/>
  <c r="O8" i="1" l="1"/>
  <c r="D8" i="1" s="1"/>
  <c r="O9" i="1"/>
  <c r="D9" i="1" s="1"/>
  <c r="Q7" i="1"/>
  <c r="E11" i="1"/>
  <c r="F11" i="1" s="1"/>
  <c r="G11" i="1" s="1"/>
  <c r="B13" i="1"/>
  <c r="C17" i="1" s="1"/>
  <c r="P6" i="1"/>
  <c r="E17" i="1" l="1"/>
  <c r="E20" i="1" s="1"/>
  <c r="O10" i="1"/>
  <c r="D10" i="1" s="1"/>
  <c r="P10" i="1" s="1"/>
  <c r="O11" i="1"/>
  <c r="D11" i="1" s="1"/>
  <c r="E12" i="1"/>
  <c r="F12" i="1" s="1"/>
  <c r="G12" i="1" s="1"/>
  <c r="G13" i="1" s="1"/>
  <c r="G20" i="1" s="1"/>
  <c r="C12" i="1"/>
  <c r="Q9" i="1"/>
  <c r="P9" i="1"/>
  <c r="P8" i="1"/>
  <c r="Q8" i="1"/>
  <c r="C13" i="1" l="1"/>
  <c r="F13" i="1"/>
  <c r="E13" i="1"/>
  <c r="G17" i="1" s="1"/>
  <c r="Q10" i="1"/>
  <c r="P11" i="1"/>
  <c r="Q11" i="1"/>
  <c r="O12" i="1" l="1"/>
  <c r="D12" i="1" s="1"/>
  <c r="D13" i="1" l="1"/>
  <c r="C20" i="1" s="1"/>
  <c r="E23" i="1" s="1"/>
  <c r="Q12" i="1"/>
  <c r="Q13" i="1" s="1"/>
  <c r="P12" i="1"/>
</calcChain>
</file>

<file path=xl/sharedStrings.xml><?xml version="1.0" encoding="utf-8"?>
<sst xmlns="http://schemas.openxmlformats.org/spreadsheetml/2006/main" count="31" uniqueCount="28">
  <si>
    <t>Salary</t>
  </si>
  <si>
    <t>PAYE</t>
  </si>
  <si>
    <t>Worker 1</t>
  </si>
  <si>
    <t>Worker 2</t>
  </si>
  <si>
    <t>Worker 3</t>
  </si>
  <si>
    <t>Worker 4</t>
  </si>
  <si>
    <t>Worker 5</t>
  </si>
  <si>
    <t>per month</t>
  </si>
  <si>
    <t>Annual</t>
  </si>
  <si>
    <t>EMP201</t>
  </si>
  <si>
    <t>Totals</t>
  </si>
  <si>
    <t>Tax Paid</t>
  </si>
  <si>
    <t>%</t>
  </si>
  <si>
    <t xml:space="preserve">UIF 1% </t>
  </si>
  <si>
    <t>Employee</t>
  </si>
  <si>
    <t>CC</t>
  </si>
  <si>
    <t>UIF 1%</t>
  </si>
  <si>
    <t>Total</t>
  </si>
  <si>
    <t>UIF</t>
  </si>
  <si>
    <t>Worker 6</t>
  </si>
  <si>
    <t>Worker 7</t>
  </si>
  <si>
    <t>Nett Salary</t>
  </si>
  <si>
    <t>Total salaries</t>
  </si>
  <si>
    <t>Total salaries - SDL</t>
  </si>
  <si>
    <t>Total Salaries - UIF</t>
  </si>
  <si>
    <t>SDL</t>
  </si>
  <si>
    <t>Total due</t>
  </si>
  <si>
    <t>PAYE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</si>
</sst>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9"/>
      <name val="Arial"/>
      <family val="2"/>
    </font>
    <font>
      <b/>
      <sz val="16"/>
      <name val="Arial"/>
      <family val="2"/>
    </font>
    <font>
      <sz val="12"/>
      <color indexed="55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164" fontId="4" fillId="3" borderId="8" xfId="1" applyFont="1" applyFill="1" applyBorder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4" fillId="3" borderId="8" xfId="0" applyNumberFormat="1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/>
    <xf numFmtId="0" fontId="7" fillId="0" borderId="0" xfId="0" applyFont="1"/>
    <xf numFmtId="164" fontId="4" fillId="0" borderId="0" xfId="1" applyFont="1" applyBorder="1"/>
    <xf numFmtId="164" fontId="8" fillId="0" borderId="14" xfId="1" applyFont="1" applyBorder="1"/>
    <xf numFmtId="164" fontId="8" fillId="0" borderId="4" xfId="1" applyFont="1" applyBorder="1"/>
    <xf numFmtId="164" fontId="9" fillId="4" borderId="14" xfId="1" applyFont="1" applyFill="1" applyBorder="1"/>
    <xf numFmtId="164" fontId="9" fillId="0" borderId="0" xfId="1" applyFont="1" applyFill="1" applyBorder="1"/>
    <xf numFmtId="164" fontId="9" fillId="0" borderId="13" xfId="1" applyFont="1" applyFill="1" applyBorder="1"/>
    <xf numFmtId="164" fontId="9" fillId="0" borderId="0" xfId="1" applyFont="1" applyBorder="1"/>
    <xf numFmtId="164" fontId="9" fillId="0" borderId="13" xfId="1" applyFont="1" applyBorder="1"/>
    <xf numFmtId="164" fontId="8" fillId="0" borderId="0" xfId="1" applyFont="1" applyBorder="1"/>
    <xf numFmtId="164" fontId="8" fillId="0" borderId="13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15" xfId="0" applyFont="1" applyFill="1" applyBorder="1"/>
    <xf numFmtId="0" fontId="3" fillId="2" borderId="16" xfId="0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0" borderId="10" xfId="0" applyFont="1" applyBorder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5" fillId="6" borderId="13" xfId="0" applyFont="1" applyFill="1" applyBorder="1" applyAlignment="1"/>
    <xf numFmtId="0" fontId="3" fillId="6" borderId="13" xfId="0" applyFont="1" applyFill="1" applyBorder="1" applyAlignment="1">
      <alignment horizontal="center"/>
    </xf>
    <xf numFmtId="164" fontId="4" fillId="6" borderId="5" xfId="0" applyNumberFormat="1" applyFont="1" applyFill="1" applyBorder="1"/>
    <xf numFmtId="164" fontId="4" fillId="6" borderId="10" xfId="0" applyNumberFormat="1" applyFont="1" applyFill="1" applyBorder="1"/>
    <xf numFmtId="0" fontId="4" fillId="6" borderId="0" xfId="0" applyFont="1" applyFill="1"/>
    <xf numFmtId="0" fontId="4" fillId="6" borderId="10" xfId="0" applyFont="1" applyFill="1" applyBorder="1"/>
    <xf numFmtId="164" fontId="3" fillId="0" borderId="18" xfId="0" applyNumberFormat="1" applyFont="1" applyBorder="1"/>
    <xf numFmtId="9" fontId="8" fillId="0" borderId="0" xfId="2" applyFont="1" applyBorder="1" applyAlignment="1">
      <alignment horizontal="center"/>
    </xf>
    <xf numFmtId="9" fontId="8" fillId="0" borderId="13" xfId="2" applyFont="1" applyBorder="1" applyAlignment="1">
      <alignment horizontal="center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0" xfId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workbookViewId="0">
      <selection activeCell="A18" sqref="A18"/>
    </sheetView>
  </sheetViews>
  <sheetFormatPr defaultColWidth="9.140625" defaultRowHeight="15" x14ac:dyDescent="0.2"/>
  <cols>
    <col min="1" max="1" width="27" style="1" customWidth="1"/>
    <col min="2" max="2" width="14.5703125" style="1" customWidth="1"/>
    <col min="3" max="3" width="19.5703125" style="1" customWidth="1"/>
    <col min="4" max="4" width="12.85546875" style="1" customWidth="1"/>
    <col min="5" max="5" width="13.7109375" style="1" customWidth="1"/>
    <col min="6" max="6" width="11.7109375" style="1" customWidth="1"/>
    <col min="7" max="7" width="13.7109375" style="1" customWidth="1"/>
    <col min="8" max="8" width="13.85546875" style="1" hidden="1" customWidth="1"/>
    <col min="9" max="9" width="12.42578125" style="1" hidden="1" customWidth="1"/>
    <col min="10" max="10" width="12.28515625" style="1" hidden="1" customWidth="1"/>
    <col min="11" max="11" width="12.5703125" style="1" hidden="1" customWidth="1"/>
    <col min="12" max="12" width="13.7109375" style="1" hidden="1" customWidth="1"/>
    <col min="13" max="13" width="14.5703125" style="1" hidden="1" customWidth="1"/>
    <col min="14" max="14" width="5.7109375" style="1" hidden="1" customWidth="1"/>
    <col min="15" max="15" width="12.5703125" style="1" bestFit="1" customWidth="1"/>
    <col min="16" max="16" width="13.140625" style="1" customWidth="1"/>
    <col min="17" max="17" width="14.5703125" style="1" customWidth="1"/>
    <col min="18" max="16384" width="9.140625" style="1"/>
  </cols>
  <sheetData>
    <row r="2" spans="1:17" ht="20.25" x14ac:dyDescent="0.3">
      <c r="B2" s="17" t="s">
        <v>27</v>
      </c>
    </row>
    <row r="4" spans="1:17" s="3" customFormat="1" ht="30.6" customHeight="1" x14ac:dyDescent="0.25">
      <c r="B4" s="35" t="s">
        <v>0</v>
      </c>
      <c r="C4" s="36" t="s">
        <v>8</v>
      </c>
      <c r="D4" s="36" t="s">
        <v>1</v>
      </c>
      <c r="E4" s="36" t="s">
        <v>16</v>
      </c>
      <c r="F4" s="36" t="s">
        <v>13</v>
      </c>
      <c r="G4" s="36" t="s">
        <v>18</v>
      </c>
      <c r="H4" s="37"/>
      <c r="I4" s="37"/>
      <c r="J4" s="37"/>
      <c r="K4" s="37"/>
      <c r="L4" s="37"/>
      <c r="M4" s="37"/>
      <c r="N4" s="37"/>
      <c r="O4" s="37"/>
      <c r="P4" s="36" t="s">
        <v>11</v>
      </c>
      <c r="Q4" s="54" t="s">
        <v>21</v>
      </c>
    </row>
    <row r="5" spans="1:17" s="3" customFormat="1" ht="15.75" x14ac:dyDescent="0.25">
      <c r="B5" s="38" t="s">
        <v>7</v>
      </c>
      <c r="C5" s="39" t="s">
        <v>0</v>
      </c>
      <c r="D5" s="40"/>
      <c r="E5" s="39" t="s">
        <v>14</v>
      </c>
      <c r="F5" s="39" t="s">
        <v>15</v>
      </c>
      <c r="G5" s="39" t="s">
        <v>17</v>
      </c>
      <c r="H5" s="41"/>
      <c r="I5" s="41"/>
      <c r="J5" s="41"/>
      <c r="K5" s="41"/>
      <c r="L5" s="41"/>
      <c r="M5" s="41"/>
      <c r="N5" s="41"/>
      <c r="O5" s="41"/>
      <c r="P5" s="39" t="s">
        <v>12</v>
      </c>
      <c r="Q5" s="55"/>
    </row>
    <row r="6" spans="1:17" ht="15.75" x14ac:dyDescent="0.25">
      <c r="A6" s="1" t="s">
        <v>2</v>
      </c>
      <c r="B6" s="21">
        <v>5000</v>
      </c>
      <c r="C6" s="19">
        <f>+B6*12</f>
        <v>60000</v>
      </c>
      <c r="D6" s="22">
        <f>+O6</f>
        <v>0</v>
      </c>
      <c r="E6" s="26">
        <f>IF(B6&gt;14872,148.72,+B6*1%)</f>
        <v>50</v>
      </c>
      <c r="F6" s="26">
        <f>+E6</f>
        <v>50</v>
      </c>
      <c r="G6" s="24">
        <f>+F6+E6</f>
        <v>100</v>
      </c>
      <c r="H6" s="51">
        <f t="shared" ref="H6:H12" si="0">IF(AND(+$C6&gt;83100,+$C6&lt;=205900),(+$C6*0.18)-14958,0)/12</f>
        <v>0</v>
      </c>
      <c r="I6" s="51">
        <f>IF(AND(+$C6&gt;=205901,+$C6&lt;=321600),((+$C6-205900)*0.26)+37062-14958)/12</f>
        <v>0</v>
      </c>
      <c r="J6" s="51">
        <f>IF(AND(+$C6&gt;=321601,+$C6&lt;=445100),((+$C6-321600)*0.31)+67144-14958,0)/12</f>
        <v>0</v>
      </c>
      <c r="K6" s="51">
        <f>IF(AND(+$C6&gt;=445101,+$C6&lt;=584200),((+$C6-445100)*0.36)+105429-14958,0)/12</f>
        <v>0</v>
      </c>
      <c r="L6" s="51">
        <f>IF(AND(+$C6&gt;=584201,+$C6&lt;=744800),((+$C6-584200)*0.39)+155505-14958,0)/12</f>
        <v>0</v>
      </c>
      <c r="M6" s="51">
        <f>IF(AND(+$C6&gt;=744801,+$C6&lt;=1577300),((+$C6-744800)*0.41)+218139-14958,0)/12</f>
        <v>0</v>
      </c>
      <c r="N6" s="51">
        <f>IF(AND(+$C6&gt;=1577301,+$C6&lt;=10000000000),((+$C6-1577300)*0.45)+559464-14958,0)/12</f>
        <v>0</v>
      </c>
      <c r="O6" s="18">
        <f>SUM(H6:N6)</f>
        <v>0</v>
      </c>
      <c r="P6" s="47">
        <f>+D6/B6</f>
        <v>0</v>
      </c>
      <c r="Q6" s="46">
        <f>+B6-D6-E6</f>
        <v>4950</v>
      </c>
    </row>
    <row r="7" spans="1:17" ht="15.75" x14ac:dyDescent="0.25">
      <c r="A7" s="1" t="s">
        <v>3</v>
      </c>
      <c r="B7" s="21">
        <v>6800</v>
      </c>
      <c r="C7" s="19">
        <f t="shared" ref="C7:C12" si="1">+B7*12</f>
        <v>81600</v>
      </c>
      <c r="D7" s="22">
        <f t="shared" ref="D7:D12" si="2">+O7</f>
        <v>0</v>
      </c>
      <c r="E7" s="26">
        <f t="shared" ref="E7:E12" si="3">IF(B7&gt;14872,148.72,+B7*1%)</f>
        <v>68</v>
      </c>
      <c r="F7" s="26">
        <f t="shared" ref="F7:F12" si="4">+E7</f>
        <v>68</v>
      </c>
      <c r="G7" s="24">
        <f t="shared" ref="G7:G12" si="5">+F7+E7</f>
        <v>136</v>
      </c>
      <c r="H7" s="51">
        <f t="shared" si="0"/>
        <v>0</v>
      </c>
      <c r="I7" s="51">
        <f t="shared" ref="I7:I12" si="6">IF(AND(+$C7&gt;=205901,+$C7&lt;=321600),((+$C7-205900)*0.26)+37062-14958)/12</f>
        <v>0</v>
      </c>
      <c r="J7" s="51">
        <f t="shared" ref="J7:J12" si="7">IF(AND(+$C7&gt;=321601,+$C7&lt;=445100),((+$C7-321600)*0.31)+67144-14958,0)/12</f>
        <v>0</v>
      </c>
      <c r="K7" s="51">
        <f t="shared" ref="K7:K12" si="8">IF(AND(+$C7&gt;=445101,+$C7&lt;=584200),((+$C7-445100)*0.36)+105429-14958,0)/12</f>
        <v>0</v>
      </c>
      <c r="L7" s="51">
        <f t="shared" ref="L7:L12" si="9">IF(AND(+$C7&gt;=584201,+$C7&lt;=744800),((+$C7-584200)*0.39)+155505-14958,0)/12</f>
        <v>0</v>
      </c>
      <c r="M7" s="51">
        <f t="shared" ref="M7:M12" si="10">IF(AND(+$C7&gt;=744801,+$C7&lt;=1577300),((+$C7-744800)*0.41)+218139-14958,0)/12</f>
        <v>0</v>
      </c>
      <c r="N7" s="51">
        <f t="shared" ref="N7:N12" si="11">IF(AND(+$C7&gt;=1577301,+$C7&lt;=10000000000),((+$C7-1577300)*0.45)+559464-14958,0)/12</f>
        <v>0</v>
      </c>
      <c r="O7" s="18">
        <f t="shared" ref="O7:O12" si="12">SUM(H7:N7)</f>
        <v>0</v>
      </c>
      <c r="P7" s="47">
        <f t="shared" ref="P7:P12" si="13">+D7/B7</f>
        <v>0</v>
      </c>
      <c r="Q7" s="49">
        <f t="shared" ref="Q7:Q12" si="14">+B7-D7-E7</f>
        <v>6732</v>
      </c>
    </row>
    <row r="8" spans="1:17" ht="15.75" x14ac:dyDescent="0.25">
      <c r="A8" s="1" t="s">
        <v>4</v>
      </c>
      <c r="B8" s="21">
        <v>18000</v>
      </c>
      <c r="C8" s="19">
        <f t="shared" si="1"/>
        <v>216000</v>
      </c>
      <c r="D8" s="22">
        <f t="shared" si="2"/>
        <v>2060.8333333333335</v>
      </c>
      <c r="E8" s="26">
        <f t="shared" si="3"/>
        <v>148.72</v>
      </c>
      <c r="F8" s="26">
        <f t="shared" si="4"/>
        <v>148.72</v>
      </c>
      <c r="G8" s="24">
        <f>+F8+E8</f>
        <v>297.44</v>
      </c>
      <c r="H8" s="51">
        <f t="shared" si="0"/>
        <v>0</v>
      </c>
      <c r="I8" s="51">
        <f t="shared" si="6"/>
        <v>2060.8333333333335</v>
      </c>
      <c r="J8" s="51">
        <f t="shared" si="7"/>
        <v>0</v>
      </c>
      <c r="K8" s="51">
        <f t="shared" si="8"/>
        <v>0</v>
      </c>
      <c r="L8" s="51">
        <f t="shared" si="9"/>
        <v>0</v>
      </c>
      <c r="M8" s="51">
        <f t="shared" si="10"/>
        <v>0</v>
      </c>
      <c r="N8" s="51">
        <f t="shared" si="11"/>
        <v>0</v>
      </c>
      <c r="O8" s="18">
        <f t="shared" si="12"/>
        <v>2060.8333333333335</v>
      </c>
      <c r="P8" s="47">
        <f t="shared" si="13"/>
        <v>0.11449074074074075</v>
      </c>
      <c r="Q8" s="49">
        <f t="shared" si="14"/>
        <v>15790.446666666667</v>
      </c>
    </row>
    <row r="9" spans="1:17" ht="15.75" x14ac:dyDescent="0.25">
      <c r="A9" s="1" t="s">
        <v>5</v>
      </c>
      <c r="B9" s="21">
        <v>20000</v>
      </c>
      <c r="C9" s="19">
        <f t="shared" si="1"/>
        <v>240000</v>
      </c>
      <c r="D9" s="22">
        <f t="shared" si="2"/>
        <v>2580.8333333333335</v>
      </c>
      <c r="E9" s="26">
        <f t="shared" si="3"/>
        <v>148.72</v>
      </c>
      <c r="F9" s="26">
        <f t="shared" si="4"/>
        <v>148.72</v>
      </c>
      <c r="G9" s="24">
        <f>+F9+E9</f>
        <v>297.44</v>
      </c>
      <c r="H9" s="51">
        <f t="shared" si="0"/>
        <v>0</v>
      </c>
      <c r="I9" s="51">
        <f t="shared" si="6"/>
        <v>2580.8333333333335</v>
      </c>
      <c r="J9" s="51">
        <f t="shared" si="7"/>
        <v>0</v>
      </c>
      <c r="K9" s="51">
        <f t="shared" si="8"/>
        <v>0</v>
      </c>
      <c r="L9" s="51">
        <f t="shared" si="9"/>
        <v>0</v>
      </c>
      <c r="M9" s="51">
        <f t="shared" si="10"/>
        <v>0</v>
      </c>
      <c r="N9" s="51">
        <f t="shared" si="11"/>
        <v>0</v>
      </c>
      <c r="O9" s="18">
        <f t="shared" si="12"/>
        <v>2580.8333333333335</v>
      </c>
      <c r="P9" s="47">
        <f t="shared" si="13"/>
        <v>0.12904166666666667</v>
      </c>
      <c r="Q9" s="49">
        <f t="shared" si="14"/>
        <v>17270.446666666667</v>
      </c>
    </row>
    <row r="10" spans="1:17" ht="15.75" x14ac:dyDescent="0.25">
      <c r="A10" s="1" t="s">
        <v>6</v>
      </c>
      <c r="B10" s="21">
        <v>25000</v>
      </c>
      <c r="C10" s="19">
        <f t="shared" si="1"/>
        <v>300000</v>
      </c>
      <c r="D10" s="22">
        <f t="shared" si="2"/>
        <v>3880.8333333333335</v>
      </c>
      <c r="E10" s="26">
        <f t="shared" si="3"/>
        <v>148.72</v>
      </c>
      <c r="F10" s="26">
        <f t="shared" si="4"/>
        <v>148.72</v>
      </c>
      <c r="G10" s="24">
        <f>+F10+E10</f>
        <v>297.44</v>
      </c>
      <c r="H10" s="51">
        <f t="shared" si="0"/>
        <v>0</v>
      </c>
      <c r="I10" s="51">
        <f t="shared" si="6"/>
        <v>3880.8333333333335</v>
      </c>
      <c r="J10" s="51">
        <f t="shared" si="7"/>
        <v>0</v>
      </c>
      <c r="K10" s="51">
        <f t="shared" si="8"/>
        <v>0</v>
      </c>
      <c r="L10" s="51">
        <f t="shared" si="9"/>
        <v>0</v>
      </c>
      <c r="M10" s="51">
        <f t="shared" si="10"/>
        <v>0</v>
      </c>
      <c r="N10" s="51">
        <f t="shared" si="11"/>
        <v>0</v>
      </c>
      <c r="O10" s="18">
        <f t="shared" si="12"/>
        <v>3880.8333333333335</v>
      </c>
      <c r="P10" s="47">
        <f t="shared" si="13"/>
        <v>0.15523333333333333</v>
      </c>
      <c r="Q10" s="49">
        <f t="shared" si="14"/>
        <v>20970.446666666667</v>
      </c>
    </row>
    <row r="11" spans="1:17" ht="15.75" x14ac:dyDescent="0.25">
      <c r="A11" s="1" t="s">
        <v>19</v>
      </c>
      <c r="B11" s="21">
        <v>30000</v>
      </c>
      <c r="C11" s="19">
        <f t="shared" si="1"/>
        <v>360000</v>
      </c>
      <c r="D11" s="22">
        <f t="shared" si="2"/>
        <v>5340.833333333333</v>
      </c>
      <c r="E11" s="26">
        <f t="shared" si="3"/>
        <v>148.72</v>
      </c>
      <c r="F11" s="26">
        <f t="shared" si="4"/>
        <v>148.72</v>
      </c>
      <c r="G11" s="24">
        <f t="shared" si="5"/>
        <v>297.44</v>
      </c>
      <c r="H11" s="51">
        <f t="shared" si="0"/>
        <v>0</v>
      </c>
      <c r="I11" s="51">
        <f t="shared" si="6"/>
        <v>0</v>
      </c>
      <c r="J11" s="51">
        <f t="shared" si="7"/>
        <v>5340.833333333333</v>
      </c>
      <c r="K11" s="51">
        <f t="shared" si="8"/>
        <v>0</v>
      </c>
      <c r="L11" s="51">
        <f t="shared" si="9"/>
        <v>0</v>
      </c>
      <c r="M11" s="51">
        <f t="shared" si="10"/>
        <v>0</v>
      </c>
      <c r="N11" s="51">
        <f t="shared" si="11"/>
        <v>0</v>
      </c>
      <c r="O11" s="18">
        <f t="shared" si="12"/>
        <v>5340.833333333333</v>
      </c>
      <c r="P11" s="47">
        <f t="shared" si="13"/>
        <v>0.17802777777777776</v>
      </c>
      <c r="Q11" s="49">
        <f t="shared" si="14"/>
        <v>24510.446666666667</v>
      </c>
    </row>
    <row r="12" spans="1:17" ht="15.75" x14ac:dyDescent="0.25">
      <c r="A12" s="1" t="s">
        <v>20</v>
      </c>
      <c r="B12" s="21">
        <v>45000</v>
      </c>
      <c r="C12" s="20">
        <f t="shared" si="1"/>
        <v>540000</v>
      </c>
      <c r="D12" s="23">
        <f t="shared" si="2"/>
        <v>10386.25</v>
      </c>
      <c r="E12" s="27">
        <f t="shared" si="3"/>
        <v>148.72</v>
      </c>
      <c r="F12" s="27">
        <f t="shared" si="4"/>
        <v>148.72</v>
      </c>
      <c r="G12" s="25">
        <f t="shared" si="5"/>
        <v>297.44</v>
      </c>
      <c r="H12" s="51">
        <f t="shared" si="0"/>
        <v>0</v>
      </c>
      <c r="I12" s="51">
        <f t="shared" si="6"/>
        <v>0</v>
      </c>
      <c r="J12" s="51">
        <f t="shared" si="7"/>
        <v>0</v>
      </c>
      <c r="K12" s="51">
        <f t="shared" si="8"/>
        <v>10386.25</v>
      </c>
      <c r="L12" s="51">
        <f t="shared" si="9"/>
        <v>0</v>
      </c>
      <c r="M12" s="51">
        <f t="shared" si="10"/>
        <v>0</v>
      </c>
      <c r="N12" s="51">
        <f t="shared" si="11"/>
        <v>0</v>
      </c>
      <c r="O12" s="18">
        <f t="shared" si="12"/>
        <v>10386.25</v>
      </c>
      <c r="P12" s="48">
        <f t="shared" si="13"/>
        <v>0.23080555555555557</v>
      </c>
      <c r="Q12" s="50">
        <f t="shared" si="14"/>
        <v>34465.03</v>
      </c>
    </row>
    <row r="13" spans="1:17" s="2" customFormat="1" ht="16.5" thickBot="1" x14ac:dyDescent="0.3">
      <c r="A13" s="2" t="s">
        <v>10</v>
      </c>
      <c r="B13" s="42">
        <f t="shared" ref="B13:G13" si="15">SUM(B6:B12)</f>
        <v>149800</v>
      </c>
      <c r="C13" s="43">
        <f t="shared" si="15"/>
        <v>1797600</v>
      </c>
      <c r="D13" s="43">
        <f t="shared" si="15"/>
        <v>24249.583333333332</v>
      </c>
      <c r="E13" s="43">
        <f t="shared" si="15"/>
        <v>861.60000000000014</v>
      </c>
      <c r="F13" s="43">
        <f t="shared" si="15"/>
        <v>861.60000000000014</v>
      </c>
      <c r="G13" s="43">
        <f t="shared" si="15"/>
        <v>1723.2000000000003</v>
      </c>
      <c r="H13" s="44"/>
      <c r="I13" s="44"/>
      <c r="J13" s="44"/>
      <c r="K13" s="44"/>
      <c r="L13" s="44"/>
      <c r="M13" s="44"/>
      <c r="N13" s="44"/>
      <c r="O13" s="44"/>
      <c r="P13" s="45"/>
      <c r="Q13" s="43">
        <f>SUM(Q6:Q12)</f>
        <v>124688.81666666667</v>
      </c>
    </row>
    <row r="14" spans="1:17" x14ac:dyDescent="0.2">
      <c r="H14" s="4"/>
    </row>
    <row r="15" spans="1:17" ht="16.5" thickBot="1" x14ac:dyDescent="0.3">
      <c r="B15" s="52" t="s">
        <v>9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7" x14ac:dyDescent="0.2">
      <c r="B16" s="30"/>
      <c r="C16" s="31"/>
      <c r="D16" s="31"/>
      <c r="E16" s="31"/>
      <c r="F16" s="31"/>
      <c r="G16" s="31"/>
      <c r="H16" s="32"/>
      <c r="I16" s="32"/>
      <c r="J16" s="32"/>
      <c r="K16" s="32"/>
      <c r="L16" s="32"/>
      <c r="M16" s="32"/>
      <c r="N16" s="32"/>
      <c r="O16" s="32"/>
      <c r="P16" s="33"/>
    </row>
    <row r="17" spans="2:16" ht="15.75" x14ac:dyDescent="0.25">
      <c r="B17" s="5"/>
      <c r="C17" s="8">
        <f>+B13</f>
        <v>149800</v>
      </c>
      <c r="D17" s="6"/>
      <c r="E17" s="8">
        <f>IF(C17&gt;=45000,C17,0)</f>
        <v>149800</v>
      </c>
      <c r="F17" s="6"/>
      <c r="G17" s="8">
        <f>+E13/1*100</f>
        <v>86160.000000000015</v>
      </c>
      <c r="H17" s="28"/>
      <c r="I17" s="28"/>
      <c r="J17" s="28"/>
      <c r="K17" s="28"/>
      <c r="L17" s="28"/>
      <c r="M17" s="28"/>
      <c r="N17" s="28"/>
      <c r="O17" s="28"/>
      <c r="P17" s="7"/>
    </row>
    <row r="18" spans="2:16" s="3" customFormat="1" x14ac:dyDescent="0.2">
      <c r="B18" s="9"/>
      <c r="C18" s="10" t="s">
        <v>22</v>
      </c>
      <c r="D18" s="10"/>
      <c r="E18" s="10" t="s">
        <v>23</v>
      </c>
      <c r="F18" s="10"/>
      <c r="G18" s="10" t="s">
        <v>24</v>
      </c>
      <c r="H18" s="29"/>
      <c r="I18" s="29"/>
      <c r="J18" s="29"/>
      <c r="K18" s="29"/>
      <c r="L18" s="29"/>
      <c r="M18" s="29"/>
      <c r="N18" s="29"/>
      <c r="O18" s="29"/>
      <c r="P18" s="11"/>
    </row>
    <row r="19" spans="2:16" x14ac:dyDescent="0.2">
      <c r="B19" s="5"/>
      <c r="C19" s="6"/>
      <c r="D19" s="6"/>
      <c r="E19" s="6"/>
      <c r="F19" s="6"/>
      <c r="G19" s="6"/>
      <c r="H19" s="28"/>
      <c r="I19" s="28"/>
      <c r="J19" s="28"/>
      <c r="K19" s="28"/>
      <c r="L19" s="28"/>
      <c r="M19" s="28"/>
      <c r="N19" s="28"/>
      <c r="O19" s="28"/>
      <c r="P19" s="7"/>
    </row>
    <row r="20" spans="2:16" ht="15.75" x14ac:dyDescent="0.25">
      <c r="B20" s="5"/>
      <c r="C20" s="12">
        <f>+D13</f>
        <v>24249.583333333332</v>
      </c>
      <c r="D20" s="6"/>
      <c r="E20" s="8">
        <f>IF(E17&gt;=45000,E17*1%,0)</f>
        <v>1498</v>
      </c>
      <c r="F20" s="6"/>
      <c r="G20" s="12">
        <f>+G13</f>
        <v>1723.2000000000003</v>
      </c>
      <c r="H20" s="28"/>
      <c r="I20" s="28"/>
      <c r="J20" s="28"/>
      <c r="K20" s="28"/>
      <c r="L20" s="28"/>
      <c r="M20" s="28"/>
      <c r="N20" s="28"/>
      <c r="O20" s="28"/>
      <c r="P20" s="7"/>
    </row>
    <row r="21" spans="2:16" s="3" customFormat="1" x14ac:dyDescent="0.2">
      <c r="B21" s="9"/>
      <c r="C21" s="10" t="s">
        <v>1</v>
      </c>
      <c r="D21" s="10"/>
      <c r="E21" s="10" t="s">
        <v>25</v>
      </c>
      <c r="F21" s="10"/>
      <c r="G21" s="10" t="s">
        <v>18</v>
      </c>
      <c r="H21" s="29"/>
      <c r="I21" s="29"/>
      <c r="J21" s="29"/>
      <c r="K21" s="29"/>
      <c r="L21" s="29"/>
      <c r="M21" s="29"/>
      <c r="N21" s="29"/>
      <c r="O21" s="29"/>
      <c r="P21" s="11"/>
    </row>
    <row r="22" spans="2:16" x14ac:dyDescent="0.2">
      <c r="B22" s="5"/>
      <c r="C22" s="6"/>
      <c r="D22" s="6"/>
      <c r="E22" s="6"/>
      <c r="F22" s="6"/>
      <c r="G22" s="6"/>
      <c r="H22" s="28"/>
      <c r="I22" s="28"/>
      <c r="J22" s="28"/>
      <c r="K22" s="28"/>
      <c r="L22" s="28"/>
      <c r="M22" s="28"/>
      <c r="N22" s="28"/>
      <c r="O22" s="28"/>
      <c r="P22" s="7"/>
    </row>
    <row r="23" spans="2:16" ht="15.75" x14ac:dyDescent="0.25">
      <c r="B23" s="5"/>
      <c r="C23" s="6"/>
      <c r="D23" s="6"/>
      <c r="E23" s="12">
        <f>+C20+E20+G20</f>
        <v>27470.783333333333</v>
      </c>
      <c r="F23" s="6"/>
      <c r="G23" s="6"/>
      <c r="H23" s="28"/>
      <c r="I23" s="28"/>
      <c r="J23" s="28"/>
      <c r="K23" s="28"/>
      <c r="L23" s="28"/>
      <c r="M23" s="28"/>
      <c r="N23" s="28"/>
      <c r="O23" s="28"/>
      <c r="P23" s="7"/>
    </row>
    <row r="24" spans="2:16" x14ac:dyDescent="0.2">
      <c r="B24" s="5"/>
      <c r="C24" s="6"/>
      <c r="D24" s="6"/>
      <c r="E24" s="10" t="s">
        <v>26</v>
      </c>
      <c r="F24" s="6"/>
      <c r="G24" s="6"/>
      <c r="H24" s="28"/>
      <c r="I24" s="28"/>
      <c r="J24" s="28"/>
      <c r="K24" s="28"/>
      <c r="L24" s="28"/>
      <c r="M24" s="28"/>
      <c r="N24" s="28"/>
      <c r="O24" s="28"/>
      <c r="P24" s="7"/>
    </row>
    <row r="25" spans="2:16" ht="15.75" thickBot="1" x14ac:dyDescent="0.25">
      <c r="B25" s="13"/>
      <c r="C25" s="14"/>
      <c r="D25" s="15"/>
      <c r="E25" s="14"/>
      <c r="F25" s="14"/>
      <c r="G25" s="14"/>
      <c r="H25" s="34"/>
      <c r="I25" s="34"/>
      <c r="J25" s="34"/>
      <c r="K25" s="34"/>
      <c r="L25" s="34"/>
      <c r="M25" s="34"/>
      <c r="N25" s="34"/>
      <c r="O25" s="34"/>
      <c r="P25" s="16"/>
    </row>
  </sheetData>
  <mergeCells count="2">
    <mergeCell ref="B15:P15"/>
    <mergeCell ref="Q4:Q5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202003</vt:lpstr>
    </vt:vector>
  </TitlesOfParts>
  <Company>Tax Accountants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de Beer</dc:creator>
  <cp:lastModifiedBy>Heinrich</cp:lastModifiedBy>
  <dcterms:created xsi:type="dcterms:W3CDTF">2009-08-07T08:33:55Z</dcterms:created>
  <dcterms:modified xsi:type="dcterms:W3CDTF">2024-10-09T11:15:47Z</dcterms:modified>
</cp:coreProperties>
</file>